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3285" tabRatio="396" firstSheet="2" activeTab="3"/>
  </bookViews>
  <sheets>
    <sheet name="Consol Y Stmt" sheetId="1" r:id="rId1"/>
    <sheet name="Consol BS" sheetId="2" r:id="rId2"/>
    <sheet name="Changes in equity" sheetId="3" r:id="rId3"/>
    <sheet name="Cash flow" sheetId="4" r:id="rId4"/>
  </sheets>
  <definedNames>
    <definedName name="_xlnm.Print_Titles" localSheetId="0">'Consol Y Stmt'!$1:$18</definedName>
  </definedNames>
  <calcPr fullCalcOnLoad="1"/>
</workbook>
</file>

<file path=xl/sharedStrings.xml><?xml version="1.0" encoding="utf-8"?>
<sst xmlns="http://schemas.openxmlformats.org/spreadsheetml/2006/main" count="151" uniqueCount="121">
  <si>
    <t>APEX EQUITY HOLDINGS BERHAD</t>
  </si>
  <si>
    <t>(208232 - A)</t>
  </si>
  <si>
    <t>QUARTERLY REPORT</t>
  </si>
  <si>
    <t xml:space="preserve">                    INDIVIDUAL QUARTER</t>
  </si>
  <si>
    <t xml:space="preserve">               CUMULATIVE QUARTER</t>
  </si>
  <si>
    <t>CURRENT</t>
  </si>
  <si>
    <t>PRECEDING YEAR</t>
  </si>
  <si>
    <t>YEAR</t>
  </si>
  <si>
    <t>QUARTER</t>
  </si>
  <si>
    <t>TO DATE</t>
  </si>
  <si>
    <t>PERIOD</t>
  </si>
  <si>
    <t>RM' 000</t>
  </si>
  <si>
    <t>APEX EQUITY HOLDINGS BERHAD ( 208232-A )</t>
  </si>
  <si>
    <t>AS AT</t>
  </si>
  <si>
    <t>Investment in Associated Companies</t>
  </si>
  <si>
    <t>Long Term Investments</t>
  </si>
  <si>
    <t>Intangible Assets</t>
  </si>
  <si>
    <t>Current Assets</t>
  </si>
  <si>
    <t>Marketable Securities</t>
  </si>
  <si>
    <t>Others - provide details, if material</t>
  </si>
  <si>
    <t>Current Liabilities</t>
  </si>
  <si>
    <t>Shareholders' Funds</t>
  </si>
  <si>
    <t xml:space="preserve">Share Capital </t>
  </si>
  <si>
    <t>Reserves</t>
  </si>
  <si>
    <t xml:space="preserve"> </t>
  </si>
  <si>
    <t>Minority Interests</t>
  </si>
  <si>
    <t>Deferred Taxation</t>
  </si>
  <si>
    <t>Long Term Borrowings</t>
  </si>
  <si>
    <t>Other Long Term Liabilities</t>
  </si>
  <si>
    <t>Net tangible assets per share (RM)</t>
  </si>
  <si>
    <t>The figures have not been audited.</t>
  </si>
  <si>
    <t>Revenue</t>
  </si>
  <si>
    <t>Bank Term Loan</t>
  </si>
  <si>
    <t>Fixed Deposits with financial institutions</t>
  </si>
  <si>
    <t>Cash and Short Term Funds</t>
  </si>
  <si>
    <t>Discount on acquisition</t>
  </si>
  <si>
    <t>COMPARATIVE</t>
  </si>
  <si>
    <t>Other Operating Income</t>
  </si>
  <si>
    <t>Operating Expenses</t>
  </si>
  <si>
    <t>Profit from Operations</t>
  </si>
  <si>
    <t>Investing Results</t>
  </si>
  <si>
    <t>Finance Costs</t>
  </si>
  <si>
    <t>Profit/(Loss) before Tax</t>
  </si>
  <si>
    <t>Taxation</t>
  </si>
  <si>
    <t>Profit/(Loss) after tax</t>
  </si>
  <si>
    <t>Minority Interest</t>
  </si>
  <si>
    <t>: Basic</t>
  </si>
  <si>
    <t>: Diluted</t>
  </si>
  <si>
    <t xml:space="preserve">(The Condensed Consolidated Income Statements should be read in conjunction with the Annual Financial Report for </t>
  </si>
  <si>
    <t>Property , Plant and Equipment</t>
  </si>
  <si>
    <t>Debtors</t>
  </si>
  <si>
    <t>Creditors</t>
  </si>
  <si>
    <t>Bank borrowings</t>
  </si>
  <si>
    <t xml:space="preserve">Taxation </t>
  </si>
  <si>
    <t xml:space="preserve">Net Current Assets </t>
  </si>
  <si>
    <t>(The Condensed Consolidated Balance Sheet should be read in conjunction with the Annual Financial Report</t>
  </si>
  <si>
    <t xml:space="preserve">CONDENSED CONSOLIDATED CASH FLOW STATEMENT </t>
  </si>
  <si>
    <t>ended</t>
  </si>
  <si>
    <t>Adjustments for :-</t>
  </si>
  <si>
    <t>Non-cash items</t>
  </si>
  <si>
    <t>Non-operating items (which are investing/financing)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</si>
  <si>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</si>
  <si>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</si>
  <si>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</si>
  <si>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</si>
  <si>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</si>
  <si>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</si>
  <si>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Dividends paid</t>
  </si>
  <si>
    <t>Dividend paid to minority interest</t>
  </si>
  <si>
    <t>Net cash in investing activities</t>
  </si>
  <si>
    <t>Net change in Cash &amp; Cash Equivalents</t>
  </si>
  <si>
    <t>CONDENSED CONSOLIDATED STATEMENT OF CHANGES IN EQUITY</t>
  </si>
  <si>
    <t>Share</t>
  </si>
  <si>
    <t>Capital</t>
  </si>
  <si>
    <t>Premium</t>
  </si>
  <si>
    <t>Other</t>
  </si>
  <si>
    <t>Undistributed</t>
  </si>
  <si>
    <t>Proposed</t>
  </si>
  <si>
    <t>Dividend</t>
  </si>
  <si>
    <t>Sub-total</t>
  </si>
  <si>
    <t>Total</t>
  </si>
  <si>
    <t>RM`000</t>
  </si>
  <si>
    <t>Unappropriated profit</t>
  </si>
  <si>
    <t>Movements during the period</t>
  </si>
  <si>
    <t>(cumulative)</t>
  </si>
  <si>
    <t>(The Condensed Consolidated Statement of Changes in Equity should be read in conjunction with the Annual Financial Report</t>
  </si>
  <si>
    <t>Net Profit/(Loss) for the period</t>
  </si>
  <si>
    <t>EPS (sen)</t>
  </si>
  <si>
    <t>Cash &amp; Cash Equivalents at end of period</t>
  </si>
  <si>
    <t xml:space="preserve">(The Condensed Consolidated Cashflow Statement should be read in conjunction </t>
  </si>
  <si>
    <t>Purchase of property, plant &amp; equipment</t>
  </si>
  <si>
    <t>Proceeds from disposal of property,plant and equipment</t>
  </si>
  <si>
    <t>Operating profit before changes in working capital</t>
  </si>
  <si>
    <t>Net cash used in financing activities</t>
  </si>
  <si>
    <t>Income tax paid</t>
  </si>
  <si>
    <t>Cash &amp; Cash Equivalents at beginning of period</t>
  </si>
  <si>
    <t>Cash &amp; Cash Equivalents at end of period comprise :</t>
  </si>
  <si>
    <t>Cash,Bank Balances and Deposits</t>
  </si>
  <si>
    <t>Bank Overdrafts</t>
  </si>
  <si>
    <t>Net Profit/(Loss)  before tax</t>
  </si>
  <si>
    <t>31.12.2002</t>
  </si>
  <si>
    <t>Tax refund</t>
  </si>
  <si>
    <t>Balance at beginning of year 2002</t>
  </si>
  <si>
    <t>Balance at end of year 2002</t>
  </si>
  <si>
    <t>Balance at beginning of year 2003</t>
  </si>
  <si>
    <t>Balance at end of period 2003</t>
  </si>
  <si>
    <t>for the year ended 31 December 2002)</t>
  </si>
  <si>
    <t>Balance at end of period 2002</t>
  </si>
  <si>
    <t>with the Annual Financial Report for the year ended 31 December 2002)</t>
  </si>
  <si>
    <t>the year ended 31 December 2002)</t>
  </si>
  <si>
    <t>Quarterly report on consolidated results for the financial quarter ended 30 June 2003.</t>
  </si>
  <si>
    <t>CONDENSED CONSOLIDATED INCOME STATEMENT FOR THE QUARTER ENDED 30 JUNE 2003</t>
  </si>
  <si>
    <t>CONDENSED CONSOLIDATED BALANCE SHEET AS AT 30 JUNE 2003</t>
  </si>
  <si>
    <t>30.06.2003</t>
  </si>
  <si>
    <t xml:space="preserve">FOR THE PERIOD ENDED 30 JUNE 2003 </t>
  </si>
  <si>
    <t>6 months ended 30 Jun 2003</t>
  </si>
  <si>
    <t>6 months quarter ended 30 Jun 2002</t>
  </si>
  <si>
    <t>FOR THE PERIOD ENDED 30 JUNE 2003</t>
  </si>
  <si>
    <t>6 months</t>
  </si>
  <si>
    <t>Purchase of investment</t>
  </si>
  <si>
    <t>[AMENDED COPY]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</si>
</sst>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&quot;RM&quot;\-#,##0"/>
    <numFmt numFmtId="165" formatCode="&quot;RM&quot;#,##0;[Red]&quot;RM&quot;\-#,##0"/>
    <numFmt numFmtId="166" formatCode="&quot;RM&quot;#,##0.00;&quot;RM&quot;\-#,##0.00"/>
    <numFmt numFmtId="167" formatCode="&quot;RM&quot;#,##0.00;[Red]&quot;RM&quot;\-#,##0.00"/>
    <numFmt numFmtId="168" formatCode="_ &quot;RM&quot;* #,##0_ ;_ &quot;RM&quot;* \-#,##0_ ;_ &quot;RM&quot;* &quot;-&quot;_ ;_ @_ "/>
    <numFmt numFmtId="169" formatCode="_ * #,##0_ ;_ * \-#,##0_ ;_ * &quot;-&quot;_ ;_ @_ "/>
    <numFmt numFmtId="170" formatCode="_ &quot;RM&quot;* #,##0.00_ ;_ &quot;RM&quot;* \-#,##0.00_ ;_ &quot;RM&quot;* &quot;-&quot;??_ ;_ @_ "/>
    <numFmt numFmtId="171" formatCode="_ * #,##0.00_ ;_ * \-#,##0.00_ ;_ * &quot;-&quot;??_ ;_ @_ "/>
    <numFmt numFmtId="172" formatCode="_(* #,##0.0_);_(* \(#,##0.0\);_(* &quot;-&quot;??_);_(@_)"/>
    <numFmt numFmtId="173" formatCode="_(* #,##0_);_(* \(#,##0\);_(* &quot;-&quot;??_);_(@_)"/>
    <numFmt numFmtId="174" formatCode="_ * #,##0.0_ ;_ * \-#,##0.0_ ;_ * &quot;-&quot;?_ ;_ @_ 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_);_(* \(#,##0.00000\);_(* &quot;-&quot;???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 horizontal="centerContinuous"/>
    </xf>
    <xf numFmtId="0" fontId="4" fillId="0" borderId="0" xfId="0" applyFont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Border="1" applyAlignment="1">
      <alignment horizontal="centerContinuous"/>
    </xf>
    <xf numFmtId="173" fontId="0" fillId="0" borderId="0" xfId="15" applyNumberFormat="1" applyBorder="1" applyAlignment="1">
      <alignment/>
    </xf>
    <xf numFmtId="173" fontId="1" fillId="0" borderId="2" xfId="15" applyNumberFormat="1" applyFont="1" applyBorder="1" applyAlignment="1">
      <alignment/>
    </xf>
    <xf numFmtId="173" fontId="1" fillId="0" borderId="3" xfId="15" applyNumberFormat="1" applyFont="1" applyBorder="1" applyAlignment="1">
      <alignment/>
    </xf>
    <xf numFmtId="173" fontId="1" fillId="0" borderId="0" xfId="15" applyNumberFormat="1" applyFont="1" applyBorder="1" applyAlignment="1">
      <alignment/>
    </xf>
    <xf numFmtId="173" fontId="0" fillId="0" borderId="4" xfId="15" applyNumberFormat="1" applyBorder="1" applyAlignment="1">
      <alignment/>
    </xf>
    <xf numFmtId="173" fontId="1" fillId="0" borderId="5" xfId="15" applyNumberFormat="1" applyFont="1" applyBorder="1" applyAlignment="1">
      <alignment/>
    </xf>
    <xf numFmtId="3" fontId="0" fillId="0" borderId="0" xfId="15" applyNumberFormat="1" applyAlignment="1">
      <alignment/>
    </xf>
    <xf numFmtId="3" fontId="1" fillId="0" borderId="0" xfId="15" applyNumberFormat="1" applyFont="1" applyBorder="1" applyAlignment="1">
      <alignment horizontal="centerContinuous"/>
    </xf>
    <xf numFmtId="3" fontId="0" fillId="0" borderId="0" xfId="15" applyNumberFormat="1" applyBorder="1" applyAlignment="1">
      <alignment/>
    </xf>
    <xf numFmtId="3" fontId="0" fillId="0" borderId="6" xfId="15" applyNumberFormat="1" applyBorder="1" applyAlignment="1">
      <alignment/>
    </xf>
    <xf numFmtId="3" fontId="0" fillId="0" borderId="4" xfId="15" applyNumberFormat="1" applyBorder="1" applyAlignment="1">
      <alignment/>
    </xf>
    <xf numFmtId="0" fontId="1" fillId="0" borderId="7" xfId="0" applyFont="1" applyBorder="1" applyAlignment="1">
      <alignment horizontal="centerContinuous"/>
    </xf>
    <xf numFmtId="0" fontId="0" fillId="0" borderId="4" xfId="0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173" fontId="0" fillId="0" borderId="1" xfId="15" applyNumberFormat="1" applyBorder="1" applyAlignment="1">
      <alignment/>
    </xf>
    <xf numFmtId="173" fontId="0" fillId="0" borderId="4" xfId="15" applyNumberFormat="1" applyFont="1" applyBorder="1" applyAlignment="1">
      <alignment/>
    </xf>
    <xf numFmtId="173" fontId="0" fillId="0" borderId="0" xfId="15" applyNumberFormat="1" applyFont="1" applyBorder="1" applyAlignment="1">
      <alignment horizontal="right"/>
    </xf>
    <xf numFmtId="43" fontId="8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173" fontId="0" fillId="0" borderId="9" xfId="15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3" fontId="0" fillId="0" borderId="17" xfId="15" applyNumberFormat="1" applyFont="1" applyBorder="1" applyAlignment="1">
      <alignment/>
    </xf>
    <xf numFmtId="173" fontId="0" fillId="0" borderId="18" xfId="15" applyNumberFormat="1" applyBorder="1" applyAlignment="1">
      <alignment/>
    </xf>
    <xf numFmtId="173" fontId="0" fillId="0" borderId="17" xfId="15" applyNumberFormat="1" applyBorder="1" applyAlignment="1">
      <alignment/>
    </xf>
    <xf numFmtId="15" fontId="1" fillId="0" borderId="14" xfId="0" applyNumberFormat="1" applyFont="1" applyBorder="1" applyAlignment="1">
      <alignment horizontal="centerContinuous"/>
    </xf>
    <xf numFmtId="15" fontId="1" fillId="0" borderId="19" xfId="0" applyNumberFormat="1" applyFont="1" applyBorder="1" applyAlignment="1">
      <alignment horizontal="centerContinuous"/>
    </xf>
    <xf numFmtId="15" fontId="1" fillId="0" borderId="20" xfId="0" applyNumberFormat="1" applyFont="1" applyBorder="1" applyAlignment="1">
      <alignment horizontal="centerContinuous"/>
    </xf>
    <xf numFmtId="15" fontId="1" fillId="0" borderId="16" xfId="0" applyNumberFormat="1" applyFont="1" applyBorder="1" applyAlignment="1">
      <alignment horizontal="centerContinuous"/>
    </xf>
    <xf numFmtId="173" fontId="0" fillId="0" borderId="21" xfId="15" applyNumberFormat="1" applyBorder="1" applyAlignment="1">
      <alignment/>
    </xf>
    <xf numFmtId="0" fontId="0" fillId="0" borderId="22" xfId="0" applyBorder="1" applyAlignment="1">
      <alignment/>
    </xf>
    <xf numFmtId="173" fontId="0" fillId="0" borderId="23" xfId="15" applyNumberFormat="1" applyFont="1" applyBorder="1" applyAlignment="1">
      <alignment/>
    </xf>
    <xf numFmtId="173" fontId="0" fillId="0" borderId="24" xfId="15" applyNumberFormat="1" applyBorder="1" applyAlignment="1">
      <alignment/>
    </xf>
    <xf numFmtId="0" fontId="1" fillId="0" borderId="0" xfId="0" applyFont="1" applyAlignment="1">
      <alignment/>
    </xf>
    <xf numFmtId="3" fontId="1" fillId="0" borderId="0" xfId="15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173" fontId="1" fillId="0" borderId="0" xfId="15" applyNumberFormat="1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73" fontId="0" fillId="0" borderId="3" xfId="15" applyNumberFormat="1" applyBorder="1" applyAlignment="1">
      <alignment/>
    </xf>
    <xf numFmtId="0" fontId="1" fillId="0" borderId="25" xfId="0" applyFont="1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27" xfId="0" applyFont="1" applyBorder="1" applyAlignment="1">
      <alignment horizontal="centerContinuous"/>
    </xf>
    <xf numFmtId="0" fontId="1" fillId="0" borderId="28" xfId="0" applyFont="1" applyBorder="1" applyAlignment="1">
      <alignment horizontal="centerContinuous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3" fontId="0" fillId="0" borderId="31" xfId="15" applyNumberFormat="1" applyBorder="1" applyAlignment="1">
      <alignment/>
    </xf>
    <xf numFmtId="173" fontId="0" fillId="0" borderId="32" xfId="15" applyNumberFormat="1" applyBorder="1" applyAlignment="1">
      <alignment/>
    </xf>
    <xf numFmtId="173" fontId="0" fillId="0" borderId="29" xfId="15" applyNumberFormat="1" applyBorder="1" applyAlignment="1">
      <alignment/>
    </xf>
    <xf numFmtId="173" fontId="0" fillId="0" borderId="33" xfId="15" applyNumberFormat="1" applyBorder="1" applyAlignment="1">
      <alignment/>
    </xf>
    <xf numFmtId="173" fontId="0" fillId="0" borderId="34" xfId="15" applyNumberFormat="1" applyBorder="1" applyAlignment="1">
      <alignment/>
    </xf>
    <xf numFmtId="173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43" fontId="0" fillId="0" borderId="18" xfId="15" applyNumberFormat="1" applyBorder="1" applyAlignment="1">
      <alignment/>
    </xf>
    <xf numFmtId="173" fontId="0" fillId="0" borderId="17" xfId="0" applyNumberFormat="1" applyBorder="1" applyAlignment="1">
      <alignment/>
    </xf>
    <xf numFmtId="43" fontId="0" fillId="0" borderId="17" xfId="15" applyNumberFormat="1" applyBorder="1" applyAlignment="1">
      <alignment/>
    </xf>
    <xf numFmtId="43" fontId="0" fillId="0" borderId="9" xfId="15" applyNumberFormat="1" applyFont="1" applyBorder="1" applyAlignment="1">
      <alignment/>
    </xf>
    <xf numFmtId="173" fontId="0" fillId="0" borderId="0" xfId="0" applyNumberForma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73" fontId="0" fillId="0" borderId="0" xfId="15" applyNumberFormat="1" applyFont="1" applyFill="1" applyAlignment="1">
      <alignment/>
    </xf>
    <xf numFmtId="0" fontId="0" fillId="0" borderId="0" xfId="0" applyFont="1" applyFill="1" applyAlignment="1">
      <alignment/>
    </xf>
    <xf numFmtId="173" fontId="0" fillId="0" borderId="35" xfId="15" applyNumberFormat="1" applyFont="1" applyFill="1" applyBorder="1" applyAlignment="1">
      <alignment/>
    </xf>
    <xf numFmtId="173" fontId="0" fillId="0" borderId="2" xfId="15" applyNumberFormat="1" applyFont="1" applyFill="1" applyBorder="1" applyAlignment="1">
      <alignment/>
    </xf>
    <xf numFmtId="173" fontId="0" fillId="0" borderId="0" xfId="15" applyNumberFormat="1" applyFont="1" applyFill="1" applyBorder="1" applyAlignment="1">
      <alignment/>
    </xf>
    <xf numFmtId="173" fontId="0" fillId="0" borderId="3" xfId="15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="75" zoomScaleNormal="75" zoomScaleSheetLayoutView="75" workbookViewId="0" topLeftCell="A1">
      <selection activeCell="G4" sqref="G4"/>
    </sheetView>
  </sheetViews>
  <sheetFormatPr defaultColWidth="9.140625" defaultRowHeight="12.75"/>
  <cols>
    <col min="1" max="1" width="3.8515625" style="0" customWidth="1"/>
    <col min="2" max="2" width="11.57421875" style="0" customWidth="1"/>
    <col min="5" max="5" width="7.00390625" style="0" customWidth="1"/>
    <col min="6" max="7" width="20.7109375" style="0" customWidth="1"/>
    <col min="8" max="9" width="20.8515625" style="0" customWidth="1"/>
  </cols>
  <sheetData>
    <row r="1" spans="1:9" ht="20.25">
      <c r="A1" s="8" t="s">
        <v>0</v>
      </c>
      <c r="D1" s="7"/>
      <c r="I1" s="1" t="s">
        <v>120</v>
      </c>
    </row>
    <row r="2" ht="15.75">
      <c r="A2" s="8" t="s">
        <v>1</v>
      </c>
    </row>
    <row r="3" ht="15.75">
      <c r="F3" s="8"/>
    </row>
    <row r="4" ht="15.75">
      <c r="F4" s="8"/>
    </row>
    <row r="6" ht="18">
      <c r="A6" s="5" t="s">
        <v>2</v>
      </c>
    </row>
    <row r="8" ht="12.75">
      <c r="A8" t="s">
        <v>110</v>
      </c>
    </row>
    <row r="9" ht="12.75">
      <c r="A9" t="s">
        <v>30</v>
      </c>
    </row>
    <row r="11" ht="15.75">
      <c r="A11" s="1" t="s">
        <v>111</v>
      </c>
    </row>
    <row r="12" ht="13.5" thickBot="1"/>
    <row r="13" spans="6:9" ht="15">
      <c r="F13" s="32" t="s">
        <v>3</v>
      </c>
      <c r="G13" s="33"/>
      <c r="H13" s="34" t="s">
        <v>4</v>
      </c>
      <c r="I13" s="35"/>
    </row>
    <row r="14" spans="6:9" ht="12.75">
      <c r="F14" s="36" t="s">
        <v>5</v>
      </c>
      <c r="G14" s="24" t="s">
        <v>6</v>
      </c>
      <c r="H14" s="25" t="s">
        <v>5</v>
      </c>
      <c r="I14" s="37" t="s">
        <v>6</v>
      </c>
    </row>
    <row r="15" spans="6:9" ht="12.75">
      <c r="F15" s="36" t="s">
        <v>7</v>
      </c>
      <c r="G15" s="22" t="s">
        <v>36</v>
      </c>
      <c r="H15" s="25" t="s">
        <v>7</v>
      </c>
      <c r="I15" s="38" t="s">
        <v>36</v>
      </c>
    </row>
    <row r="16" spans="6:9" ht="12.75">
      <c r="F16" s="36" t="s">
        <v>8</v>
      </c>
      <c r="G16" s="22" t="s">
        <v>8</v>
      </c>
      <c r="H16" s="25" t="s">
        <v>9</v>
      </c>
      <c r="I16" s="38" t="s">
        <v>10</v>
      </c>
    </row>
    <row r="17" spans="6:9" ht="12.75">
      <c r="F17" s="44">
        <v>37802</v>
      </c>
      <c r="G17" s="45">
        <v>37437</v>
      </c>
      <c r="H17" s="46">
        <v>37802</v>
      </c>
      <c r="I17" s="47">
        <v>37437</v>
      </c>
    </row>
    <row r="18" spans="6:9" ht="13.5" thickBot="1">
      <c r="F18" s="61" t="s">
        <v>11</v>
      </c>
      <c r="G18" s="62" t="s">
        <v>11</v>
      </c>
      <c r="H18" s="63" t="s">
        <v>11</v>
      </c>
      <c r="I18" s="64" t="s">
        <v>11</v>
      </c>
    </row>
    <row r="19" spans="6:9" ht="13.5" thickTop="1">
      <c r="F19" s="39"/>
      <c r="G19" s="6"/>
      <c r="H19" s="23"/>
      <c r="I19" s="40"/>
    </row>
    <row r="20" spans="2:9" ht="12.75">
      <c r="B20" s="52" t="s">
        <v>31</v>
      </c>
      <c r="F20" s="41">
        <v>12663</v>
      </c>
      <c r="G20" s="26">
        <v>17099</v>
      </c>
      <c r="H20" s="41">
        <v>22317</v>
      </c>
      <c r="I20" s="26">
        <v>30513</v>
      </c>
    </row>
    <row r="21" spans="2:9" ht="12.75">
      <c r="B21" s="52"/>
      <c r="F21" s="39"/>
      <c r="G21" s="6"/>
      <c r="H21" s="39"/>
      <c r="I21" s="6"/>
    </row>
    <row r="22" spans="2:9" ht="12.75">
      <c r="B22" s="52" t="s">
        <v>38</v>
      </c>
      <c r="F22" s="43">
        <f>-3746-6397+5</f>
        <v>-10138</v>
      </c>
      <c r="G22" s="26">
        <f>-5438-7691-1</f>
        <v>-13130</v>
      </c>
      <c r="H22" s="43">
        <f>-8057-13619+2</f>
        <v>-21674</v>
      </c>
      <c r="I22" s="26">
        <f>-8706-14637</f>
        <v>-23343</v>
      </c>
    </row>
    <row r="23" spans="2:9" ht="12.75">
      <c r="B23" s="52"/>
      <c r="F23" s="39"/>
      <c r="G23" s="6"/>
      <c r="H23" s="39"/>
      <c r="I23" s="6"/>
    </row>
    <row r="24" spans="2:9" ht="12.75">
      <c r="B24" s="52" t="s">
        <v>37</v>
      </c>
      <c r="F24" s="43">
        <v>156</v>
      </c>
      <c r="G24" s="26">
        <v>78</v>
      </c>
      <c r="H24" s="43">
        <v>241</v>
      </c>
      <c r="I24" s="26">
        <v>218</v>
      </c>
    </row>
    <row r="25" spans="2:9" ht="12.75">
      <c r="B25" s="52"/>
      <c r="F25" s="65"/>
      <c r="G25" s="66"/>
      <c r="H25" s="65"/>
      <c r="I25" s="66"/>
    </row>
    <row r="26" spans="2:9" ht="12.75">
      <c r="B26" s="52" t="s">
        <v>39</v>
      </c>
      <c r="F26" s="75">
        <f>SUM(F20:F24)</f>
        <v>2681</v>
      </c>
      <c r="G26" s="72">
        <f>SUM(G20:G24)</f>
        <v>4047</v>
      </c>
      <c r="H26" s="75">
        <f>SUM(H20:H24)</f>
        <v>884</v>
      </c>
      <c r="I26" s="72">
        <f>SUM(I20:I24)</f>
        <v>7388</v>
      </c>
    </row>
    <row r="27" spans="2:9" ht="12.75">
      <c r="B27" s="52"/>
      <c r="F27" s="39"/>
      <c r="G27" s="6"/>
      <c r="H27" s="39"/>
      <c r="I27" s="6"/>
    </row>
    <row r="28" spans="2:9" ht="12.75">
      <c r="B28" s="52" t="s">
        <v>41</v>
      </c>
      <c r="F28" s="43">
        <v>-670</v>
      </c>
      <c r="G28" s="26">
        <v>-693</v>
      </c>
      <c r="H28" s="43">
        <v>-1364</v>
      </c>
      <c r="I28" s="26">
        <v>-1380</v>
      </c>
    </row>
    <row r="29" spans="2:9" ht="12.75">
      <c r="B29" s="52"/>
      <c r="F29" s="43"/>
      <c r="G29" s="6"/>
      <c r="H29" s="43"/>
      <c r="I29" s="6"/>
    </row>
    <row r="30" spans="2:9" ht="12.75">
      <c r="B30" s="52" t="s">
        <v>40</v>
      </c>
      <c r="F30" s="43">
        <f>-105-5-23675</f>
        <v>-23785</v>
      </c>
      <c r="G30" s="26">
        <v>-11</v>
      </c>
      <c r="H30" s="43">
        <f>-5305-23675</f>
        <v>-28980</v>
      </c>
      <c r="I30" s="26">
        <v>-60</v>
      </c>
    </row>
    <row r="31" spans="2:9" ht="12.75">
      <c r="B31" s="52"/>
      <c r="F31" s="67"/>
      <c r="G31" s="68"/>
      <c r="H31" s="67"/>
      <c r="I31" s="68"/>
    </row>
    <row r="32" spans="2:9" ht="12.75">
      <c r="B32" s="52" t="s">
        <v>42</v>
      </c>
      <c r="F32" s="43">
        <f>SUM(F26:F30)</f>
        <v>-21774</v>
      </c>
      <c r="G32" s="72">
        <f>SUM(G26:G30)</f>
        <v>3343</v>
      </c>
      <c r="H32" s="43">
        <f>SUM(H26:H30)</f>
        <v>-29460</v>
      </c>
      <c r="I32" s="72">
        <f>SUM(I26:I30)</f>
        <v>5948</v>
      </c>
    </row>
    <row r="33" spans="2:9" ht="12.75">
      <c r="B33" s="52"/>
      <c r="F33" s="43"/>
      <c r="G33" s="6"/>
      <c r="H33" s="43"/>
      <c r="I33" s="6"/>
    </row>
    <row r="34" spans="2:9" ht="12.75">
      <c r="B34" s="52" t="s">
        <v>43</v>
      </c>
      <c r="F34" s="43">
        <v>-760</v>
      </c>
      <c r="G34" s="26">
        <v>-1518</v>
      </c>
      <c r="H34" s="43">
        <v>-1025</v>
      </c>
      <c r="I34" s="26">
        <v>-2829</v>
      </c>
    </row>
    <row r="35" spans="2:9" ht="12.75">
      <c r="B35" s="52"/>
      <c r="F35" s="69"/>
      <c r="G35" s="66"/>
      <c r="H35" s="69"/>
      <c r="I35" s="66"/>
    </row>
    <row r="36" spans="2:9" ht="12.75">
      <c r="B36" s="52" t="s">
        <v>44</v>
      </c>
      <c r="F36" s="43">
        <f>SUM(F32:F34)</f>
        <v>-22534</v>
      </c>
      <c r="G36" s="72">
        <f>SUM(G32:G34)</f>
        <v>1825</v>
      </c>
      <c r="H36" s="43">
        <f>SUM(H32:H34)</f>
        <v>-30485</v>
      </c>
      <c r="I36" s="72">
        <f>SUM(I32:I34)</f>
        <v>3119</v>
      </c>
    </row>
    <row r="37" spans="2:9" ht="12.75">
      <c r="B37" s="52"/>
      <c r="F37" s="43"/>
      <c r="G37" s="26"/>
      <c r="H37" s="43"/>
      <c r="I37" s="26"/>
    </row>
    <row r="38" spans="2:9" ht="12.75">
      <c r="B38" s="52" t="s">
        <v>45</v>
      </c>
      <c r="F38" s="43">
        <v>-242</v>
      </c>
      <c r="G38" s="26">
        <v>-352</v>
      </c>
      <c r="H38" s="43">
        <v>486</v>
      </c>
      <c r="I38" s="26">
        <v>-694</v>
      </c>
    </row>
    <row r="39" spans="2:9" ht="12.75">
      <c r="B39" s="52"/>
      <c r="F39" s="43"/>
      <c r="G39" s="6"/>
      <c r="H39" s="43"/>
      <c r="I39" s="6"/>
    </row>
    <row r="40" spans="2:9" ht="13.5" thickBot="1">
      <c r="B40" s="52" t="s">
        <v>86</v>
      </c>
      <c r="F40" s="70">
        <f>SUM(F36:F38)</f>
        <v>-22776</v>
      </c>
      <c r="G40" s="71">
        <f>SUM(G36:G39)</f>
        <v>1473</v>
      </c>
      <c r="H40" s="70">
        <f>SUM(H36:H38)</f>
        <v>-29999</v>
      </c>
      <c r="I40" s="71">
        <f>SUM(I36:I39)</f>
        <v>2425</v>
      </c>
    </row>
    <row r="41" spans="2:9" ht="13.5" thickTop="1">
      <c r="B41" s="52"/>
      <c r="F41" s="43"/>
      <c r="G41" s="6"/>
      <c r="H41" s="31"/>
      <c r="I41" s="42"/>
    </row>
    <row r="42" spans="2:9" ht="12.75" customHeight="1">
      <c r="B42" s="52"/>
      <c r="F42" s="43"/>
      <c r="G42" s="6"/>
      <c r="H42" s="31"/>
      <c r="I42" s="42"/>
    </row>
    <row r="43" spans="2:9" ht="12.75" customHeight="1">
      <c r="B43" s="52" t="s">
        <v>87</v>
      </c>
      <c r="C43" s="52" t="s">
        <v>46</v>
      </c>
      <c r="F43" s="76">
        <f>F40/'Consol BS'!H49*100</f>
        <v>-10.664752530261236</v>
      </c>
      <c r="G43" s="73">
        <f>G40/'Consol BS'!K49*100</f>
        <v>0.689725170226326</v>
      </c>
      <c r="H43" s="77">
        <f>H40/'Consol BS'!H49*100</f>
        <v>-14.046887563896505</v>
      </c>
      <c r="I43" s="74">
        <f>I40/'Consol BS'!K49*100</f>
        <v>1.1354945945681199</v>
      </c>
    </row>
    <row r="44" spans="3:9" ht="12.75">
      <c r="C44" s="52" t="s">
        <v>47</v>
      </c>
      <c r="F44" s="76">
        <v>0</v>
      </c>
      <c r="G44" s="73">
        <v>0</v>
      </c>
      <c r="H44" s="77">
        <v>0</v>
      </c>
      <c r="I44" s="74">
        <v>0</v>
      </c>
    </row>
    <row r="45" spans="6:9" ht="12.75">
      <c r="F45" s="43"/>
      <c r="G45" s="26"/>
      <c r="H45" s="31"/>
      <c r="I45" s="42"/>
    </row>
    <row r="46" spans="6:9" ht="13.5" thickBot="1">
      <c r="F46" s="48"/>
      <c r="G46" s="49"/>
      <c r="H46" s="50"/>
      <c r="I46" s="51"/>
    </row>
    <row r="50" ht="12.75">
      <c r="B50" s="79" t="s">
        <v>48</v>
      </c>
    </row>
    <row r="51" ht="12.75">
      <c r="B51" s="80" t="s">
        <v>109</v>
      </c>
    </row>
  </sheetData>
  <printOptions/>
  <pageMargins left="0.75" right="0.75" top="1" bottom="1" header="0.5" footer="0.5"/>
  <pageSetup fitToHeight="1" fitToWidth="1" horizontalDpi="600" verticalDpi="600" orientation="portrait" paperSize="9" scale="71" r:id="rId1"/>
  <headerFooter alignWithMargins="0">
    <oddFooter>&amp;L&amp;8&amp;F&amp;A&amp;R&amp;P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workbookViewId="0" topLeftCell="A1">
      <pane xSplit="7" ySplit="6" topLeftCell="H8" activePane="bottomRight" state="frozen"/>
      <selection pane="topLeft" activeCell="A1" sqref="A1"/>
      <selection pane="topRight" activeCell="H1" sqref="H1"/>
      <selection pane="bottomLeft" activeCell="A7" sqref="A7"/>
      <selection pane="bottomRight" activeCell="H52" sqref="H52"/>
    </sheetView>
  </sheetViews>
  <sheetFormatPr defaultColWidth="9.140625" defaultRowHeight="12.75"/>
  <cols>
    <col min="1" max="1" width="3.28125" style="0" customWidth="1"/>
    <col min="2" max="2" width="6.421875" style="0" customWidth="1"/>
    <col min="5" max="6" width="11.28125" style="0" customWidth="1"/>
    <col min="7" max="7" width="10.140625" style="0" customWidth="1"/>
    <col min="8" max="8" width="13.00390625" style="17" customWidth="1"/>
    <col min="11" max="11" width="13.57421875" style="9" customWidth="1"/>
  </cols>
  <sheetData>
    <row r="1" ht="15.75">
      <c r="A1" s="8" t="s">
        <v>12</v>
      </c>
    </row>
    <row r="2" ht="15.75">
      <c r="A2" s="1" t="s">
        <v>112</v>
      </c>
    </row>
    <row r="4" spans="7:12" ht="12.75">
      <c r="G4" s="4"/>
      <c r="H4" s="18" t="s">
        <v>13</v>
      </c>
      <c r="I4" s="4"/>
      <c r="J4" s="4"/>
      <c r="K4" s="10" t="s">
        <v>13</v>
      </c>
      <c r="L4" s="4"/>
    </row>
    <row r="5" spans="7:12" ht="12.75">
      <c r="G5" s="4"/>
      <c r="H5" s="18" t="s">
        <v>113</v>
      </c>
      <c r="I5" s="4"/>
      <c r="J5" s="4"/>
      <c r="K5" s="18" t="s">
        <v>100</v>
      </c>
      <c r="L5" s="4"/>
    </row>
    <row r="6" spans="7:12" ht="12.75">
      <c r="G6" s="4"/>
      <c r="H6" s="53" t="s">
        <v>11</v>
      </c>
      <c r="I6" s="54"/>
      <c r="J6" s="54"/>
      <c r="K6" s="55" t="s">
        <v>11</v>
      </c>
      <c r="L6" s="4"/>
    </row>
    <row r="7" spans="7:12" ht="12.75">
      <c r="G7" s="4"/>
      <c r="H7" s="19"/>
      <c r="I7" s="4"/>
      <c r="J7" s="4"/>
      <c r="K7" s="11"/>
      <c r="L7" s="4"/>
    </row>
    <row r="8" spans="1:12" ht="12.75">
      <c r="A8" s="2"/>
      <c r="B8" s="52" t="s">
        <v>49</v>
      </c>
      <c r="G8" s="4"/>
      <c r="H8" s="28">
        <v>56841</v>
      </c>
      <c r="I8" s="4"/>
      <c r="J8" s="4"/>
      <c r="K8" s="28">
        <v>58638</v>
      </c>
      <c r="L8" s="4"/>
    </row>
    <row r="9" spans="2:12" ht="12.75" hidden="1">
      <c r="B9" s="52"/>
      <c r="G9" s="4"/>
      <c r="H9" s="11"/>
      <c r="I9" s="4"/>
      <c r="J9" s="4"/>
      <c r="K9" s="11"/>
      <c r="L9" s="4"/>
    </row>
    <row r="10" spans="1:12" ht="12.75" hidden="1">
      <c r="A10" s="2"/>
      <c r="B10" s="52" t="s">
        <v>14</v>
      </c>
      <c r="G10" s="4"/>
      <c r="H10" s="11"/>
      <c r="I10" s="4"/>
      <c r="J10" s="4"/>
      <c r="K10" s="11"/>
      <c r="L10" s="4"/>
    </row>
    <row r="11" spans="2:12" ht="12.75">
      <c r="B11" s="52"/>
      <c r="G11" s="4"/>
      <c r="H11" s="11"/>
      <c r="I11" s="4"/>
      <c r="J11" s="4"/>
      <c r="K11" s="11"/>
      <c r="L11" s="4"/>
    </row>
    <row r="12" spans="1:12" ht="12.75">
      <c r="A12" s="2"/>
      <c r="B12" s="52" t="s">
        <v>15</v>
      </c>
      <c r="G12" s="4"/>
      <c r="H12" s="11">
        <f>51925+3301-23675</f>
        <v>31551</v>
      </c>
      <c r="I12" s="4"/>
      <c r="J12" s="4"/>
      <c r="K12" s="11">
        <f>75385-15000</f>
        <v>60385</v>
      </c>
      <c r="L12" s="4"/>
    </row>
    <row r="13" spans="2:12" ht="12.75">
      <c r="B13" s="52"/>
      <c r="G13" s="4"/>
      <c r="H13" s="11"/>
      <c r="I13" s="4"/>
      <c r="J13" s="4"/>
      <c r="K13" s="11"/>
      <c r="L13" s="4"/>
    </row>
    <row r="14" spans="1:12" ht="12.75">
      <c r="A14" s="2"/>
      <c r="B14" s="52" t="s">
        <v>16</v>
      </c>
      <c r="G14" s="4"/>
      <c r="H14" s="11">
        <v>86667</v>
      </c>
      <c r="I14" s="4"/>
      <c r="J14" s="4"/>
      <c r="K14" s="11">
        <v>89166</v>
      </c>
      <c r="L14" s="4"/>
    </row>
    <row r="15" spans="2:12" ht="12.75">
      <c r="B15" s="52"/>
      <c r="G15" s="4"/>
      <c r="H15" s="19"/>
      <c r="I15" s="4"/>
      <c r="J15" s="4"/>
      <c r="K15" s="19"/>
      <c r="L15" s="4"/>
    </row>
    <row r="16" spans="2:12" ht="12.75">
      <c r="B16" s="52"/>
      <c r="G16" s="4"/>
      <c r="H16" s="19"/>
      <c r="I16" s="4"/>
      <c r="J16" s="4"/>
      <c r="K16" s="19"/>
      <c r="L16" s="4"/>
    </row>
    <row r="17" spans="1:12" ht="12.75">
      <c r="A17" s="2"/>
      <c r="B17" s="52" t="s">
        <v>17</v>
      </c>
      <c r="G17" s="4"/>
      <c r="H17" s="20"/>
      <c r="I17" s="4"/>
      <c r="J17" s="4"/>
      <c r="K17" s="20"/>
      <c r="L17" s="4"/>
    </row>
    <row r="18" spans="7:12" ht="12.75">
      <c r="G18" s="4"/>
      <c r="H18" s="21"/>
      <c r="I18" s="4"/>
      <c r="J18" s="4"/>
      <c r="K18" s="21"/>
      <c r="L18" s="4"/>
    </row>
    <row r="19" spans="3:12" ht="12.75">
      <c r="C19" s="56" t="s">
        <v>18</v>
      </c>
      <c r="G19" s="4"/>
      <c r="H19" s="15">
        <v>12157</v>
      </c>
      <c r="I19" s="4"/>
      <c r="J19" s="4"/>
      <c r="K19" s="15">
        <v>5516</v>
      </c>
      <c r="L19" s="4"/>
    </row>
    <row r="20" spans="3:12" ht="12.75">
      <c r="C20" s="56"/>
      <c r="G20" s="4"/>
      <c r="H20" s="15"/>
      <c r="I20" s="4"/>
      <c r="J20" s="4"/>
      <c r="K20" s="15"/>
      <c r="L20" s="4"/>
    </row>
    <row r="21" spans="3:12" ht="12.75">
      <c r="C21" s="56" t="s">
        <v>50</v>
      </c>
      <c r="G21" s="4"/>
      <c r="H21" s="15">
        <f>288487+148341+19+2323+48</f>
        <v>439218</v>
      </c>
      <c r="I21" s="4"/>
      <c r="J21" s="4"/>
      <c r="K21" s="15">
        <v>308282</v>
      </c>
      <c r="L21" s="4"/>
    </row>
    <row r="22" spans="3:12" ht="12.75">
      <c r="C22" s="56"/>
      <c r="G22" s="4"/>
      <c r="H22" s="15"/>
      <c r="I22" s="4"/>
      <c r="J22" s="4"/>
      <c r="K22" s="15"/>
      <c r="L22" s="4"/>
    </row>
    <row r="23" spans="3:12" ht="12.75">
      <c r="C23" s="56" t="s">
        <v>33</v>
      </c>
      <c r="G23" s="4"/>
      <c r="H23" s="15">
        <f>150+230+96</f>
        <v>476</v>
      </c>
      <c r="I23" s="4"/>
      <c r="J23" s="4"/>
      <c r="K23" s="15">
        <v>291</v>
      </c>
      <c r="L23" s="4"/>
    </row>
    <row r="24" spans="3:12" ht="12.75">
      <c r="C24" s="56"/>
      <c r="G24" s="4"/>
      <c r="H24" s="15"/>
      <c r="I24" s="4"/>
      <c r="J24" s="4"/>
      <c r="K24" s="15"/>
      <c r="L24" s="4"/>
    </row>
    <row r="25" spans="3:12" ht="12.75">
      <c r="C25" s="56" t="s">
        <v>34</v>
      </c>
      <c r="G25" s="4"/>
      <c r="H25" s="15">
        <f>9479-476+12787</f>
        <v>21790</v>
      </c>
      <c r="I25" s="4"/>
      <c r="J25" s="4"/>
      <c r="K25" s="15">
        <v>22463</v>
      </c>
      <c r="L25" s="4"/>
    </row>
    <row r="26" spans="3:12" ht="12.75" hidden="1">
      <c r="C26" s="3"/>
      <c r="G26" s="4"/>
      <c r="H26" s="21"/>
      <c r="I26" s="4"/>
      <c r="J26" s="4"/>
      <c r="K26" s="21"/>
      <c r="L26" s="4"/>
    </row>
    <row r="27" spans="3:12" ht="12.75" hidden="1">
      <c r="C27" s="3" t="s">
        <v>19</v>
      </c>
      <c r="G27" s="4"/>
      <c r="H27" s="21"/>
      <c r="I27" s="4"/>
      <c r="J27" s="4"/>
      <c r="K27" s="21"/>
      <c r="L27" s="4"/>
    </row>
    <row r="28" spans="7:12" ht="12.75">
      <c r="G28" s="4"/>
      <c r="H28" s="21"/>
      <c r="I28" s="4"/>
      <c r="J28" s="4"/>
      <c r="K28" s="21"/>
      <c r="L28" s="4"/>
    </row>
    <row r="29" spans="7:12" ht="12.75">
      <c r="G29" s="4"/>
      <c r="H29" s="16">
        <f>SUM(H19:H25)</f>
        <v>473641</v>
      </c>
      <c r="I29" s="4"/>
      <c r="J29" s="4"/>
      <c r="K29" s="16">
        <f>SUM(K19:K25)</f>
        <v>336552</v>
      </c>
      <c r="L29" s="4"/>
    </row>
    <row r="30" spans="7:12" ht="12.75">
      <c r="G30" s="4"/>
      <c r="H30" s="21"/>
      <c r="I30" s="4"/>
      <c r="J30" s="4"/>
      <c r="K30" s="21"/>
      <c r="L30" s="4"/>
    </row>
    <row r="31" spans="7:12" ht="12.75">
      <c r="G31" s="4"/>
      <c r="H31" s="21"/>
      <c r="I31" s="4"/>
      <c r="J31" s="4"/>
      <c r="K31" s="21"/>
      <c r="L31" s="4"/>
    </row>
    <row r="32" spans="1:12" ht="12.75">
      <c r="A32" s="2"/>
      <c r="B32" s="52" t="s">
        <v>20</v>
      </c>
      <c r="G32" s="4"/>
      <c r="H32" s="21"/>
      <c r="I32" s="4"/>
      <c r="J32" s="4"/>
      <c r="K32" s="21"/>
      <c r="L32" s="4"/>
    </row>
    <row r="33" spans="7:12" ht="12.75">
      <c r="G33" s="4"/>
      <c r="H33" s="21"/>
      <c r="I33" s="4"/>
      <c r="J33" s="4"/>
      <c r="K33" s="21"/>
      <c r="L33" s="4"/>
    </row>
    <row r="34" spans="3:12" ht="12.75">
      <c r="C34" s="56" t="s">
        <v>51</v>
      </c>
      <c r="G34" s="4"/>
      <c r="H34" s="15">
        <f>44871+141573+13347</f>
        <v>199791</v>
      </c>
      <c r="I34" s="4"/>
      <c r="J34" s="4"/>
      <c r="K34" s="15">
        <v>58752</v>
      </c>
      <c r="L34" s="4"/>
    </row>
    <row r="35" spans="3:12" ht="12.75">
      <c r="C35" s="56"/>
      <c r="G35" s="4"/>
      <c r="H35" s="15"/>
      <c r="I35" s="4"/>
      <c r="J35" s="4"/>
      <c r="K35" s="15"/>
      <c r="L35" s="4"/>
    </row>
    <row r="36" spans="3:12" ht="12.75">
      <c r="C36" s="56" t="s">
        <v>52</v>
      </c>
      <c r="G36" s="4"/>
      <c r="H36" s="27">
        <f>20870+13570</f>
        <v>34440</v>
      </c>
      <c r="I36" s="4"/>
      <c r="J36" s="4"/>
      <c r="K36" s="27">
        <v>40349</v>
      </c>
      <c r="L36" s="4"/>
    </row>
    <row r="37" spans="3:12" ht="12.75">
      <c r="C37" s="56"/>
      <c r="G37" s="4"/>
      <c r="H37" s="15"/>
      <c r="I37" s="4"/>
      <c r="J37" s="4"/>
      <c r="K37" s="15"/>
      <c r="L37" s="4"/>
    </row>
    <row r="38" spans="3:12" ht="12.75">
      <c r="C38" s="56" t="s">
        <v>53</v>
      </c>
      <c r="G38" s="4"/>
      <c r="H38" s="27">
        <v>1106</v>
      </c>
      <c r="I38" s="4"/>
      <c r="J38" s="4"/>
      <c r="K38" s="27">
        <v>1636</v>
      </c>
      <c r="L38" s="4"/>
    </row>
    <row r="39" spans="3:12" ht="12.75">
      <c r="C39" s="3"/>
      <c r="G39" s="4"/>
      <c r="H39" s="21"/>
      <c r="I39" s="4"/>
      <c r="J39" s="4"/>
      <c r="K39" s="21"/>
      <c r="L39" s="4"/>
    </row>
    <row r="40" spans="3:12" ht="12.75">
      <c r="C40" s="3"/>
      <c r="G40" s="4"/>
      <c r="H40" s="16">
        <f>SUM(H34:H38)</f>
        <v>235337</v>
      </c>
      <c r="I40" s="4"/>
      <c r="J40" s="4"/>
      <c r="K40" s="16">
        <f>SUM(K34:K38)</f>
        <v>100737</v>
      </c>
      <c r="L40" s="4"/>
    </row>
    <row r="41" spans="7:12" ht="12.75">
      <c r="G41" s="4"/>
      <c r="H41" s="19"/>
      <c r="I41" s="4"/>
      <c r="J41" s="4"/>
      <c r="K41" s="19"/>
      <c r="L41" s="4"/>
    </row>
    <row r="42" spans="7:12" ht="12.75">
      <c r="G42" s="4"/>
      <c r="H42" s="19"/>
      <c r="I42" s="4"/>
      <c r="J42" s="4"/>
      <c r="K42" s="19"/>
      <c r="L42" s="4"/>
    </row>
    <row r="43" spans="1:12" ht="12.75">
      <c r="A43" s="2"/>
      <c r="B43" s="52" t="s">
        <v>54</v>
      </c>
      <c r="G43" s="4"/>
      <c r="H43" s="14">
        <f>+H29-H40</f>
        <v>238304</v>
      </c>
      <c r="I43" s="14"/>
      <c r="J43" s="14"/>
      <c r="K43" s="14">
        <f>+K29-K40</f>
        <v>235815</v>
      </c>
      <c r="L43" s="4"/>
    </row>
    <row r="44" spans="7:12" ht="12.75">
      <c r="G44" s="4"/>
      <c r="H44" s="19"/>
      <c r="I44" s="4"/>
      <c r="J44" s="4"/>
      <c r="K44" s="19"/>
      <c r="L44" s="4"/>
    </row>
    <row r="45" spans="7:12" ht="12.75">
      <c r="G45" s="4"/>
      <c r="H45" s="19"/>
      <c r="I45" s="4"/>
      <c r="J45" s="4"/>
      <c r="K45" s="19"/>
      <c r="L45" s="4"/>
    </row>
    <row r="46" spans="7:12" ht="13.5" thickBot="1">
      <c r="G46" s="4"/>
      <c r="H46" s="13">
        <f>+H8+H12+H14+H43</f>
        <v>413363</v>
      </c>
      <c r="I46" s="4"/>
      <c r="J46" s="4"/>
      <c r="K46" s="13">
        <f>+K8+K12+K14+K43</f>
        <v>444004</v>
      </c>
      <c r="L46" s="4"/>
    </row>
    <row r="47" spans="7:12" ht="13.5" thickTop="1">
      <c r="G47" s="4"/>
      <c r="H47" s="19"/>
      <c r="I47" s="4"/>
      <c r="J47" s="4"/>
      <c r="K47" s="19"/>
      <c r="L47" s="4"/>
    </row>
    <row r="48" spans="7:12" ht="12.75">
      <c r="G48" s="4"/>
      <c r="H48" s="19"/>
      <c r="I48" s="4"/>
      <c r="J48" s="4"/>
      <c r="K48" s="19"/>
      <c r="L48" s="4"/>
    </row>
    <row r="49" spans="2:12" ht="12.75">
      <c r="B49" s="52" t="s">
        <v>22</v>
      </c>
      <c r="G49" s="4"/>
      <c r="H49" s="28">
        <v>213563.324</v>
      </c>
      <c r="I49" s="4"/>
      <c r="J49" s="4"/>
      <c r="K49" s="28">
        <v>213563.324</v>
      </c>
      <c r="L49" s="4"/>
    </row>
    <row r="50" spans="7:12" ht="12.75">
      <c r="G50" s="4"/>
      <c r="H50" s="19"/>
      <c r="I50" s="4"/>
      <c r="J50" s="4"/>
      <c r="K50" s="19"/>
      <c r="L50" s="4"/>
    </row>
    <row r="51" spans="2:12" ht="12.75">
      <c r="B51" s="52" t="s">
        <v>23</v>
      </c>
      <c r="G51" s="4"/>
      <c r="H51" s="28">
        <f>142596-760+10392-23675</f>
        <v>128553</v>
      </c>
      <c r="I51" s="4"/>
      <c r="J51" s="4"/>
      <c r="K51" s="28">
        <f>174259-1000+300-15000</f>
        <v>158559</v>
      </c>
      <c r="L51" s="4"/>
    </row>
    <row r="52" spans="2:12" ht="12.75">
      <c r="B52" t="s">
        <v>24</v>
      </c>
      <c r="G52" s="4"/>
      <c r="H52" s="19"/>
      <c r="I52" s="4"/>
      <c r="J52" s="4"/>
      <c r="K52" s="19"/>
      <c r="L52" s="4"/>
    </row>
    <row r="53" spans="2:12" ht="12.75">
      <c r="B53" s="52" t="s">
        <v>21</v>
      </c>
      <c r="G53" s="4"/>
      <c r="H53" s="12">
        <f>SUM(H49:H52)</f>
        <v>342116.324</v>
      </c>
      <c r="I53" s="4"/>
      <c r="J53" s="4"/>
      <c r="K53" s="12">
        <f>SUM(K49:K52)</f>
        <v>372122.324</v>
      </c>
      <c r="L53" s="4"/>
    </row>
    <row r="54" spans="7:12" ht="12.75">
      <c r="G54" s="4"/>
      <c r="H54" s="19"/>
      <c r="I54" s="4"/>
      <c r="J54" s="4"/>
      <c r="K54" s="19"/>
      <c r="L54" s="4"/>
    </row>
    <row r="55" spans="1:12" ht="12.75">
      <c r="A55" s="2"/>
      <c r="B55" s="52" t="s">
        <v>25</v>
      </c>
      <c r="G55" s="4"/>
      <c r="H55" s="11">
        <v>54465</v>
      </c>
      <c r="I55" s="4"/>
      <c r="J55" s="4"/>
      <c r="K55" s="11">
        <f>55253-300</f>
        <v>54953</v>
      </c>
      <c r="L55" s="4"/>
    </row>
    <row r="56" spans="1:12" ht="12.75">
      <c r="A56" s="2"/>
      <c r="G56" s="4"/>
      <c r="H56" s="11"/>
      <c r="I56" s="4"/>
      <c r="J56" s="4"/>
      <c r="K56" s="11"/>
      <c r="L56" s="4"/>
    </row>
    <row r="57" spans="1:12" ht="12.75">
      <c r="A57" s="2"/>
      <c r="B57" s="52" t="s">
        <v>32</v>
      </c>
      <c r="G57" s="4"/>
      <c r="H57" s="11">
        <v>15000</v>
      </c>
      <c r="I57" s="4"/>
      <c r="J57" s="4"/>
      <c r="K57" s="11">
        <v>15000</v>
      </c>
      <c r="L57" s="4"/>
    </row>
    <row r="58" spans="1:12" ht="12.75">
      <c r="A58" s="2"/>
      <c r="B58" s="52"/>
      <c r="G58" s="4"/>
      <c r="H58" s="11"/>
      <c r="I58" s="4"/>
      <c r="J58" s="4"/>
      <c r="K58" s="11"/>
      <c r="L58" s="4"/>
    </row>
    <row r="59" spans="1:12" ht="12.75">
      <c r="A59" s="2"/>
      <c r="B59" s="52" t="s">
        <v>26</v>
      </c>
      <c r="G59" s="4"/>
      <c r="H59" s="11">
        <v>1000</v>
      </c>
      <c r="I59" s="4"/>
      <c r="J59" s="4"/>
      <c r="K59" s="11">
        <v>1000</v>
      </c>
      <c r="L59" s="4"/>
    </row>
    <row r="60" spans="2:12" ht="12.75" hidden="1">
      <c r="B60" s="52"/>
      <c r="G60" s="4"/>
      <c r="H60" s="19"/>
      <c r="I60" s="4"/>
      <c r="J60" s="4"/>
      <c r="K60" s="19"/>
      <c r="L60" s="4"/>
    </row>
    <row r="61" spans="1:12" ht="12.75" hidden="1">
      <c r="A61" s="2"/>
      <c r="B61" s="52" t="s">
        <v>27</v>
      </c>
      <c r="G61" s="4"/>
      <c r="H61" s="19"/>
      <c r="I61" s="4"/>
      <c r="J61" s="4"/>
      <c r="K61" s="19"/>
      <c r="L61" s="4"/>
    </row>
    <row r="62" spans="2:12" ht="12.75" hidden="1">
      <c r="B62" s="52"/>
      <c r="G62" s="4"/>
      <c r="H62" s="19"/>
      <c r="I62" s="4"/>
      <c r="J62" s="4"/>
      <c r="K62" s="19"/>
      <c r="L62" s="4"/>
    </row>
    <row r="63" spans="1:12" ht="12.75" hidden="1">
      <c r="A63" s="2"/>
      <c r="B63" s="52" t="s">
        <v>28</v>
      </c>
      <c r="G63" s="4"/>
      <c r="H63" s="19"/>
      <c r="I63" s="4"/>
      <c r="J63" s="4"/>
      <c r="K63" s="19"/>
      <c r="L63" s="4"/>
    </row>
    <row r="64" spans="1:12" ht="12.75">
      <c r="A64" s="2"/>
      <c r="B64" s="52"/>
      <c r="G64" s="4"/>
      <c r="H64" s="19"/>
      <c r="I64" s="4"/>
      <c r="J64" s="4"/>
      <c r="K64" s="19"/>
      <c r="L64" s="4"/>
    </row>
    <row r="65" spans="1:12" ht="12.75">
      <c r="A65" s="2"/>
      <c r="B65" s="52" t="s">
        <v>35</v>
      </c>
      <c r="G65" s="4"/>
      <c r="H65" s="19">
        <v>782</v>
      </c>
      <c r="I65" s="4"/>
      <c r="J65" s="4"/>
      <c r="K65" s="19">
        <v>929</v>
      </c>
      <c r="L65" s="4"/>
    </row>
    <row r="66" spans="1:12" ht="12.75">
      <c r="A66" s="2"/>
      <c r="G66" s="4"/>
      <c r="H66" s="19"/>
      <c r="I66" s="4"/>
      <c r="J66" s="4"/>
      <c r="K66" s="19"/>
      <c r="L66" s="4"/>
    </row>
    <row r="67" spans="7:12" ht="13.5" thickBot="1">
      <c r="G67" s="4"/>
      <c r="H67" s="13">
        <f>+H59+H57+H55+H53+H65</f>
        <v>413363.324</v>
      </c>
      <c r="I67" s="4"/>
      <c r="J67" s="4"/>
      <c r="K67" s="13">
        <f>+K59+K57+K55+K53+K65</f>
        <v>444004.324</v>
      </c>
      <c r="L67" s="4"/>
    </row>
    <row r="68" spans="7:12" ht="13.5" thickTop="1">
      <c r="G68" s="4"/>
      <c r="H68" s="19"/>
      <c r="I68" s="4"/>
      <c r="J68" s="4"/>
      <c r="K68" s="19"/>
      <c r="L68" s="4"/>
    </row>
    <row r="69" spans="1:12" ht="15">
      <c r="A69" s="2"/>
      <c r="B69" t="s">
        <v>29</v>
      </c>
      <c r="G69" s="4"/>
      <c r="H69" s="29">
        <f>+(H53-H14)/H49</f>
        <v>1.1961291818065167</v>
      </c>
      <c r="I69" s="30"/>
      <c r="J69" s="30"/>
      <c r="K69" s="29">
        <f>+(K53-K14)/K49</f>
        <v>1.3249293872200643</v>
      </c>
      <c r="L69" s="4"/>
    </row>
    <row r="72" spans="2:11" ht="12.75" hidden="1">
      <c r="B72" t="s">
        <v>24</v>
      </c>
      <c r="H72" s="17">
        <f>H46-H67</f>
        <v>-0.32400000002235174</v>
      </c>
      <c r="K72" s="17">
        <f>K46-K67</f>
        <v>-0.32400000002235174</v>
      </c>
    </row>
    <row r="74" spans="2:8" ht="12.75">
      <c r="B74" s="79" t="s">
        <v>55</v>
      </c>
      <c r="H74" s="9"/>
    </row>
    <row r="75" ht="12.75">
      <c r="B75" s="80" t="s">
        <v>106</v>
      </c>
    </row>
  </sheetData>
  <printOptions/>
  <pageMargins left="0.75" right="0.75" top="1" bottom="1" header="0.5" footer="0.5"/>
  <pageSetup fitToHeight="1" fitToWidth="1" horizontalDpi="600" verticalDpi="600" orientation="portrait" paperSize="9" scale="79" r:id="rId1"/>
  <headerFooter alignWithMargins="0">
    <oddFooter>&amp;L&amp;8&amp;F&amp;A&amp;R2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C3">
      <selection activeCell="F22" sqref="F22"/>
    </sheetView>
  </sheetViews>
  <sheetFormatPr defaultColWidth="9.140625" defaultRowHeight="12.75"/>
  <cols>
    <col min="1" max="1" width="3.28125" style="0" customWidth="1"/>
    <col min="2" max="2" width="33.7109375" style="0" customWidth="1"/>
    <col min="3" max="5" width="12.7109375" style="0" customWidth="1"/>
    <col min="6" max="6" width="14.57421875" style="0" customWidth="1"/>
    <col min="7" max="9" width="12.7109375" style="0" customWidth="1"/>
  </cols>
  <sheetData>
    <row r="1" ht="15.75">
      <c r="A1" s="8" t="s">
        <v>12</v>
      </c>
    </row>
    <row r="2" ht="15.75">
      <c r="A2" s="1" t="s">
        <v>71</v>
      </c>
    </row>
    <row r="3" ht="15.75">
      <c r="A3" s="1" t="s">
        <v>114</v>
      </c>
    </row>
    <row r="4" ht="15.75">
      <c r="A4" s="1"/>
    </row>
    <row r="5" spans="6:8" ht="12.75">
      <c r="F5" s="89" t="s">
        <v>82</v>
      </c>
      <c r="G5" s="89"/>
      <c r="H5" s="89"/>
    </row>
    <row r="6" spans="3:9" ht="12.75">
      <c r="C6" s="58" t="s">
        <v>72</v>
      </c>
      <c r="D6" s="58" t="s">
        <v>72</v>
      </c>
      <c r="E6" s="58" t="s">
        <v>75</v>
      </c>
      <c r="F6" s="58"/>
      <c r="G6" s="58" t="s">
        <v>77</v>
      </c>
      <c r="H6" s="58"/>
      <c r="I6" s="58"/>
    </row>
    <row r="7" spans="3:9" ht="12.75">
      <c r="C7" s="58" t="s">
        <v>73</v>
      </c>
      <c r="D7" s="58" t="s">
        <v>74</v>
      </c>
      <c r="E7" s="58" t="s">
        <v>23</v>
      </c>
      <c r="F7" s="58" t="s">
        <v>76</v>
      </c>
      <c r="G7" s="58" t="s">
        <v>78</v>
      </c>
      <c r="H7" s="58" t="s">
        <v>79</v>
      </c>
      <c r="I7" s="58" t="s">
        <v>80</v>
      </c>
    </row>
    <row r="8" spans="3:9" ht="12.75">
      <c r="C8" s="58" t="s">
        <v>81</v>
      </c>
      <c r="D8" s="58" t="s">
        <v>81</v>
      </c>
      <c r="E8" s="58" t="s">
        <v>81</v>
      </c>
      <c r="F8" s="58" t="s">
        <v>81</v>
      </c>
      <c r="G8" s="58" t="s">
        <v>81</v>
      </c>
      <c r="H8" s="58" t="s">
        <v>81</v>
      </c>
      <c r="I8" s="58" t="s">
        <v>81</v>
      </c>
    </row>
    <row r="10" spans="2:9" ht="12.75" hidden="1">
      <c r="B10" t="s">
        <v>102</v>
      </c>
      <c r="C10" s="9">
        <v>213563</v>
      </c>
      <c r="D10" s="9">
        <v>10392</v>
      </c>
      <c r="E10" s="9">
        <v>-700</v>
      </c>
      <c r="F10" s="9">
        <v>171175</v>
      </c>
      <c r="G10" s="9">
        <v>4271</v>
      </c>
      <c r="H10" s="9">
        <f>SUM(F10:G10)</f>
        <v>175446</v>
      </c>
      <c r="I10" s="9">
        <f>C10+D10+E10+H10</f>
        <v>398701</v>
      </c>
    </row>
    <row r="11" ht="12.75" hidden="1"/>
    <row r="12" ht="12.75" hidden="1">
      <c r="B12" t="s">
        <v>83</v>
      </c>
    </row>
    <row r="13" spans="2:9" ht="12.75" hidden="1">
      <c r="B13" s="57" t="s">
        <v>84</v>
      </c>
      <c r="C13" s="9">
        <v>0</v>
      </c>
      <c r="D13" s="9">
        <v>0</v>
      </c>
      <c r="E13" s="9">
        <v>-52</v>
      </c>
      <c r="F13" s="9">
        <f>-6554-15000-1000+300</f>
        <v>-22254</v>
      </c>
      <c r="G13" s="9">
        <v>-4271</v>
      </c>
      <c r="H13" s="9">
        <f>SUM(F13:G13)</f>
        <v>-26525</v>
      </c>
      <c r="I13" s="9">
        <f>C13+D13+E13+H13</f>
        <v>-26577</v>
      </c>
    </row>
    <row r="14" ht="12.75" hidden="1"/>
    <row r="15" spans="2:9" ht="13.5" hidden="1" thickBot="1">
      <c r="B15" t="s">
        <v>103</v>
      </c>
      <c r="C15" s="60">
        <f>C10+C13</f>
        <v>213563</v>
      </c>
      <c r="D15" s="60">
        <f>D10+D13</f>
        <v>10392</v>
      </c>
      <c r="E15" s="60">
        <f>E10+E13</f>
        <v>-752</v>
      </c>
      <c r="F15" s="60">
        <f>F10+F13</f>
        <v>148921</v>
      </c>
      <c r="G15" s="60">
        <f>G10+G13</f>
        <v>0</v>
      </c>
      <c r="H15" s="60">
        <f>SUM(F15:G15)</f>
        <v>148921</v>
      </c>
      <c r="I15" s="60">
        <f>C15+D15+E15+H15</f>
        <v>372124</v>
      </c>
    </row>
    <row r="16" spans="3:9" ht="12.75">
      <c r="C16" s="11"/>
      <c r="D16" s="11"/>
      <c r="E16" s="11"/>
      <c r="F16" s="11"/>
      <c r="G16" s="11"/>
      <c r="H16" s="11"/>
      <c r="I16" s="11"/>
    </row>
    <row r="17" ht="12.75">
      <c r="B17" s="52" t="s">
        <v>115</v>
      </c>
    </row>
    <row r="18" spans="2:9" ht="12.75">
      <c r="B18" t="s">
        <v>104</v>
      </c>
      <c r="C18" s="9">
        <v>213563</v>
      </c>
      <c r="D18" s="9">
        <v>10392</v>
      </c>
      <c r="E18" s="9">
        <v>-752</v>
      </c>
      <c r="F18" s="9">
        <v>148921</v>
      </c>
      <c r="G18" s="9">
        <v>0</v>
      </c>
      <c r="H18" s="9">
        <f>SUM(F18:G18)</f>
        <v>148921</v>
      </c>
      <c r="I18" s="9">
        <f>C18+D18+E18+H18</f>
        <v>372124</v>
      </c>
    </row>
    <row r="20" ht="12.75">
      <c r="B20" t="s">
        <v>83</v>
      </c>
    </row>
    <row r="21" spans="2:9" ht="12.75">
      <c r="B21" s="57" t="s">
        <v>84</v>
      </c>
      <c r="C21" s="9">
        <v>0</v>
      </c>
      <c r="D21" s="9">
        <v>0</v>
      </c>
      <c r="E21" s="9">
        <v>-8</v>
      </c>
      <c r="F21" s="9">
        <f>-6325-23675</f>
        <v>-30000</v>
      </c>
      <c r="G21" s="9">
        <v>0</v>
      </c>
      <c r="H21" s="9">
        <f>SUM(F21:G21)</f>
        <v>-30000</v>
      </c>
      <c r="I21" s="9">
        <f>C21+D21+E21+H21</f>
        <v>-30008</v>
      </c>
    </row>
    <row r="23" spans="2:9" ht="13.5" thickBot="1">
      <c r="B23" t="s">
        <v>105</v>
      </c>
      <c r="C23" s="60">
        <f>C18+C21</f>
        <v>213563</v>
      </c>
      <c r="D23" s="60">
        <f>D18+D21</f>
        <v>10392</v>
      </c>
      <c r="E23" s="60">
        <f>E18+E21</f>
        <v>-760</v>
      </c>
      <c r="F23" s="60">
        <f>F18+F21</f>
        <v>118921</v>
      </c>
      <c r="G23" s="60">
        <f>G18+G21</f>
        <v>0</v>
      </c>
      <c r="H23" s="60">
        <f>SUM(F23:G23)</f>
        <v>118921</v>
      </c>
      <c r="I23" s="60">
        <f>C23+D23+E23+H23</f>
        <v>342116</v>
      </c>
    </row>
    <row r="24" ht="13.5" thickTop="1"/>
    <row r="26" ht="12.75">
      <c r="B26" s="52" t="s">
        <v>116</v>
      </c>
    </row>
    <row r="27" spans="2:9" ht="12.75">
      <c r="B27" t="s">
        <v>102</v>
      </c>
      <c r="C27" s="9">
        <v>213563</v>
      </c>
      <c r="D27" s="9">
        <v>10392</v>
      </c>
      <c r="E27" s="9">
        <v>-700</v>
      </c>
      <c r="F27" s="9">
        <v>171182</v>
      </c>
      <c r="G27" s="9">
        <v>4271</v>
      </c>
      <c r="H27" s="9">
        <f>SUM(F27:G27)</f>
        <v>175453</v>
      </c>
      <c r="I27" s="9">
        <f>C27+D27+E27+H27</f>
        <v>398708</v>
      </c>
    </row>
    <row r="29" ht="12.75">
      <c r="B29" t="s">
        <v>83</v>
      </c>
    </row>
    <row r="30" spans="2:9" ht="12.75">
      <c r="B30" s="57" t="s">
        <v>84</v>
      </c>
      <c r="C30" s="9">
        <v>0</v>
      </c>
      <c r="D30" s="9">
        <v>0</v>
      </c>
      <c r="E30" s="9">
        <f>76-19</f>
        <v>57</v>
      </c>
      <c r="F30" s="9">
        <v>2425</v>
      </c>
      <c r="G30" s="9">
        <v>-4271</v>
      </c>
      <c r="H30" s="9">
        <f>SUM(F30:G30)</f>
        <v>-1846</v>
      </c>
      <c r="I30" s="9">
        <f>C30+D30+E30+H30</f>
        <v>-1789</v>
      </c>
    </row>
    <row r="32" spans="2:9" ht="13.5" thickBot="1">
      <c r="B32" t="s">
        <v>107</v>
      </c>
      <c r="C32" s="60">
        <f>C27+C30</f>
        <v>213563</v>
      </c>
      <c r="D32" s="60">
        <f>D27+D30</f>
        <v>10392</v>
      </c>
      <c r="E32" s="60">
        <f>E27+E30</f>
        <v>-643</v>
      </c>
      <c r="F32" s="60">
        <f>F27+F30</f>
        <v>173607</v>
      </c>
      <c r="G32" s="60">
        <f>G27+G30</f>
        <v>0</v>
      </c>
      <c r="H32" s="60">
        <f>SUM(F32:G32)</f>
        <v>173607</v>
      </c>
      <c r="I32" s="60">
        <f>C32+D32+E32+H32</f>
        <v>396919</v>
      </c>
    </row>
    <row r="33" ht="13.5" thickTop="1"/>
    <row r="38" ht="12.75">
      <c r="B38" s="79" t="s">
        <v>85</v>
      </c>
    </row>
    <row r="39" ht="12.75">
      <c r="B39" s="80" t="s">
        <v>106</v>
      </c>
    </row>
  </sheetData>
  <mergeCells count="1">
    <mergeCell ref="F5:H5"/>
  </mergeCells>
  <printOptions/>
  <pageMargins left="0.75" right="0.75" top="1" bottom="1" header="0.5" footer="0.5"/>
  <pageSetup horizontalDpi="600" verticalDpi="600" orientation="landscape" paperSize="9" scale="80" r:id="rId1"/>
  <headerFooter alignWithMargins="0">
    <oddFooter>&amp;L&amp;8&amp;F&amp;A&amp;R3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D16" sqref="D16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12.7109375" style="0" customWidth="1"/>
    <col min="4" max="4" width="15.140625" style="0" customWidth="1"/>
    <col min="5" max="5" width="9.28125" style="0" customWidth="1"/>
    <col min="6" max="6" width="12.7109375" style="0" customWidth="1"/>
  </cols>
  <sheetData>
    <row r="1" ht="15.75">
      <c r="A1" s="8" t="s">
        <v>12</v>
      </c>
    </row>
    <row r="2" ht="15.75">
      <c r="A2" s="1" t="s">
        <v>56</v>
      </c>
    </row>
    <row r="3" ht="15.75">
      <c r="A3" s="1" t="s">
        <v>117</v>
      </c>
    </row>
    <row r="5" spans="2:6" ht="12.75">
      <c r="B5" s="88"/>
      <c r="D5" s="58" t="s">
        <v>118</v>
      </c>
      <c r="F5" s="58"/>
    </row>
    <row r="6" spans="4:6" ht="12.75">
      <c r="D6" s="58" t="s">
        <v>57</v>
      </c>
      <c r="F6" s="58"/>
    </row>
    <row r="7" spans="4:6" ht="12.75">
      <c r="D7" s="59">
        <v>37802</v>
      </c>
      <c r="F7" s="59"/>
    </row>
    <row r="8" spans="4:6" ht="12.75">
      <c r="D8" s="53" t="s">
        <v>11</v>
      </c>
      <c r="F8" s="59"/>
    </row>
    <row r="10" spans="2:4" ht="12.75">
      <c r="B10" s="52" t="s">
        <v>99</v>
      </c>
      <c r="D10" s="81">
        <f>-5786-23675</f>
        <v>-29461</v>
      </c>
    </row>
    <row r="11" ht="12.75">
      <c r="D11" s="82"/>
    </row>
    <row r="12" spans="2:4" ht="12.75">
      <c r="B12" s="52" t="s">
        <v>58</v>
      </c>
      <c r="D12" s="82"/>
    </row>
    <row r="13" ht="9.75" customHeight="1">
      <c r="D13" s="82"/>
    </row>
    <row r="14" spans="2:4" ht="12.75">
      <c r="B14" t="s">
        <v>59</v>
      </c>
      <c r="D14" s="81">
        <v>4895</v>
      </c>
    </row>
    <row r="15" spans="2:4" ht="12.75">
      <c r="B15" t="s">
        <v>60</v>
      </c>
      <c r="D15" s="81">
        <f>2928+23675</f>
        <v>26603</v>
      </c>
    </row>
    <row r="16" ht="12.75">
      <c r="D16" s="83"/>
    </row>
    <row r="17" spans="2:4" ht="12.75">
      <c r="B17" s="52" t="s">
        <v>92</v>
      </c>
      <c r="D17" s="81">
        <f>SUM(D10:D15)</f>
        <v>2037</v>
      </c>
    </row>
    <row r="18" ht="12.75">
      <c r="D18" s="81"/>
    </row>
    <row r="19" spans="2:4" ht="12.75">
      <c r="B19" s="52" t="s">
        <v>61</v>
      </c>
      <c r="D19" s="81"/>
    </row>
    <row r="20" spans="2:4" ht="12.75">
      <c r="B20" t="s">
        <v>62</v>
      </c>
      <c r="D20" s="81">
        <v>-135408</v>
      </c>
    </row>
    <row r="21" spans="2:4" ht="12.75">
      <c r="B21" t="s">
        <v>63</v>
      </c>
      <c r="D21" s="81">
        <v>141064</v>
      </c>
    </row>
    <row r="22" spans="2:4" ht="12.75">
      <c r="B22" t="s">
        <v>94</v>
      </c>
      <c r="D22" s="81">
        <v>-1627</v>
      </c>
    </row>
    <row r="23" spans="2:4" ht="12.75">
      <c r="B23" t="s">
        <v>101</v>
      </c>
      <c r="D23" s="81">
        <v>0</v>
      </c>
    </row>
    <row r="24" ht="12.75">
      <c r="D24" s="81"/>
    </row>
    <row r="25" spans="2:4" ht="12.75">
      <c r="B25" s="52" t="s">
        <v>64</v>
      </c>
      <c r="D25" s="84">
        <f>SUM(D17:D23)</f>
        <v>6066</v>
      </c>
    </row>
    <row r="26" ht="12.75">
      <c r="D26" s="81"/>
    </row>
    <row r="27" spans="2:4" ht="12.75">
      <c r="B27" s="52" t="s">
        <v>65</v>
      </c>
      <c r="D27" s="81"/>
    </row>
    <row r="28" spans="2:4" ht="6.75" customHeight="1">
      <c r="B28" s="52"/>
      <c r="D28" s="81"/>
    </row>
    <row r="29" spans="2:4" ht="12.75">
      <c r="B29" t="s">
        <v>90</v>
      </c>
      <c r="D29" s="81">
        <v>-663</v>
      </c>
    </row>
    <row r="30" spans="2:4" ht="12.75">
      <c r="B30" t="s">
        <v>91</v>
      </c>
      <c r="D30" s="81">
        <v>169</v>
      </c>
    </row>
    <row r="31" spans="2:4" ht="12.75">
      <c r="B31" t="s">
        <v>119</v>
      </c>
      <c r="D31" s="81">
        <v>-152</v>
      </c>
    </row>
    <row r="32" spans="2:4" ht="12.75">
      <c r="B32" s="52" t="s">
        <v>69</v>
      </c>
      <c r="D32" s="84">
        <f>SUM(D29:D31)</f>
        <v>-646</v>
      </c>
    </row>
    <row r="33" ht="12.75">
      <c r="D33" s="81"/>
    </row>
    <row r="34" spans="2:4" ht="12.75">
      <c r="B34" s="52" t="s">
        <v>66</v>
      </c>
      <c r="D34" s="81"/>
    </row>
    <row r="35" spans="2:4" ht="6.75" customHeight="1">
      <c r="B35" s="52"/>
      <c r="D35" s="81"/>
    </row>
    <row r="36" spans="2:4" ht="12.75">
      <c r="B36" t="s">
        <v>52</v>
      </c>
      <c r="D36" s="81">
        <v>-620</v>
      </c>
    </row>
    <row r="37" spans="2:4" ht="12.75">
      <c r="B37" t="s">
        <v>67</v>
      </c>
      <c r="D37" s="81">
        <v>0</v>
      </c>
    </row>
    <row r="38" spans="2:4" ht="12.75">
      <c r="B38" t="s">
        <v>68</v>
      </c>
      <c r="D38" s="81">
        <v>0</v>
      </c>
    </row>
    <row r="39" spans="2:4" ht="12.75">
      <c r="B39" s="52" t="s">
        <v>93</v>
      </c>
      <c r="D39" s="84">
        <f>SUM(D36:D38)</f>
        <v>-620</v>
      </c>
    </row>
    <row r="40" ht="12.75">
      <c r="D40" s="85"/>
    </row>
    <row r="41" spans="2:4" ht="12.75">
      <c r="B41" s="52" t="s">
        <v>70</v>
      </c>
      <c r="D41" s="81">
        <f>D25+D32+D39</f>
        <v>4800</v>
      </c>
    </row>
    <row r="42" spans="2:4" ht="12.75">
      <c r="B42" s="52"/>
      <c r="D42" s="81"/>
    </row>
    <row r="43" spans="2:4" ht="12.75">
      <c r="B43" s="52" t="s">
        <v>95</v>
      </c>
      <c r="D43" s="81">
        <v>-3406</v>
      </c>
    </row>
    <row r="44" spans="2:4" ht="12.75">
      <c r="B44" s="52"/>
      <c r="D44" s="81"/>
    </row>
    <row r="45" spans="2:4" ht="13.5" thickBot="1">
      <c r="B45" s="52" t="s">
        <v>88</v>
      </c>
      <c r="D45" s="86">
        <f>SUM(D41:D43)</f>
        <v>1394</v>
      </c>
    </row>
    <row r="46" ht="13.5" thickTop="1">
      <c r="D46" s="87"/>
    </row>
    <row r="47" spans="2:4" ht="12.75">
      <c r="B47" s="52" t="s">
        <v>96</v>
      </c>
      <c r="D47" s="87"/>
    </row>
    <row r="48" spans="2:4" ht="12.75">
      <c r="B48" t="s">
        <v>97</v>
      </c>
      <c r="D48" s="87">
        <v>22265</v>
      </c>
    </row>
    <row r="49" spans="2:4" ht="12.75">
      <c r="B49" t="s">
        <v>98</v>
      </c>
      <c r="D49" s="87">
        <v>-20871</v>
      </c>
    </row>
    <row r="50" ht="13.5" thickBot="1">
      <c r="D50" s="86">
        <f>SUM(D48:D49)</f>
        <v>1394</v>
      </c>
    </row>
    <row r="51" ht="13.5" thickTop="1">
      <c r="D51" s="78"/>
    </row>
    <row r="53" ht="12.75">
      <c r="B53" s="79" t="s">
        <v>89</v>
      </c>
    </row>
    <row r="54" ht="12.75">
      <c r="B54" s="80" t="s">
        <v>108</v>
      </c>
    </row>
  </sheetData>
  <printOptions/>
  <pageMargins left="0.75" right="0.75" top="1" bottom="1" header="0.5" footer="0.5"/>
  <pageSetup horizontalDpi="600" verticalDpi="600" orientation="portrait" paperSize="9" scale="95" r:id="rId1"/>
  <headerFooter alignWithMargins="0">
    <oddFooter>&amp;L&amp;8&amp;F&amp;A&amp;R4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annoucement</dc:title>
  <dc:subject/>
  <dc:creator>IT Dept</dc:creator>
  <cp:keywords/>
  <dc:description/>
  <cp:lastModifiedBy>JFAS</cp:lastModifiedBy>
  <cp:lastPrinted>2003-08-29T04:00:03Z</cp:lastPrinted>
  <dcterms:created xsi:type="dcterms:W3CDTF">2000-05-08T06:50:43Z</dcterms:created>
  <dcterms:modified xsi:type="dcterms:W3CDTF">2002-11-14T09:11:52Z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